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arameter" sheetId="1" state="visible" r:id="rId3"/>
    <sheet name="Holzauszug" sheetId="2" state="visible" r:id="rId4"/>
  </sheets>
  <definedNames>
    <definedName function="false" hidden="false" localSheetId="1" name="_xlnm.Print_Area" vbProcedure="false">Holzauszug!$A$1:$J$44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<sst xmlns="http://schemas.openxmlformats.org/spreadsheetml/2006/main" count="144" uniqueCount="111">
  <si>
    <t xml:space="preserve">PARAMETER  –  Vordach</t>
  </si>
  <si>
    <t xml:space="preserve">Gelbe Zellen = editierbar  |  Blaue Zellen = automatisch berechnet  |  Holzauszug-Blatt danach aktualisieren (F9)</t>
  </si>
  <si>
    <t xml:space="preserve">1  |  Geometrie</t>
  </si>
  <si>
    <t xml:space="preserve">Breite Vordach</t>
  </si>
  <si>
    <t xml:space="preserve">mm</t>
  </si>
  <si>
    <t xml:space="preserve">Länge entlang der Hauswand</t>
  </si>
  <si>
    <t xml:space="preserve">Tiefe (Auskragung)</t>
  </si>
  <si>
    <t xml:space="preserve">Vom Haus nach außen</t>
  </si>
  <si>
    <t xml:space="preserve">Dachneigung</t>
  </si>
  <si>
    <t xml:space="preserve">°</t>
  </si>
  <si>
    <t xml:space="preserve">min. 5° für Stegplatten, min. 3° für Blech</t>
  </si>
  <si>
    <t xml:space="preserve">2  |  Pfosten</t>
  </si>
  <si>
    <t xml:space="preserve">Pfostenquerschnitt (quadr.)</t>
  </si>
  <si>
    <t xml:space="preserve">Breite = Höhe</t>
  </si>
  <si>
    <t xml:space="preserve">Pfostenhöhe</t>
  </si>
  <si>
    <t xml:space="preserve">Unterkante Dach vorne</t>
  </si>
  <si>
    <t xml:space="preserve">Pfostenanzahl</t>
  </si>
  <si>
    <t xml:space="preserve">Stk.</t>
  </si>
  <si>
    <t xml:space="preserve">Bei Breite &gt; 3000 mm: min. 3</t>
  </si>
  <si>
    <t xml:space="preserve">3  |  Wandpfette</t>
  </si>
  <si>
    <t xml:space="preserve">Pfette Breite</t>
  </si>
  <si>
    <t xml:space="preserve">Holz- oder Stahlpfette</t>
  </si>
  <si>
    <t xml:space="preserve">Pfette Höhe</t>
  </si>
  <si>
    <t xml:space="preserve">Wandtoleranz Y</t>
  </si>
  <si>
    <t xml:space="preserve">Luftspalt Pfette ↔ Wand (Putz, Dämmung)</t>
  </si>
  <si>
    <t xml:space="preserve">Wandtoleranz Z</t>
  </si>
  <si>
    <t xml:space="preserve">Höhenkorrektur Mauerwerk (±20 mm typ.)</t>
  </si>
  <si>
    <t xml:space="preserve">4  |  Sparren &amp; Längsträger</t>
  </si>
  <si>
    <t xml:space="preserve">Sparren Breite</t>
  </si>
  <si>
    <t xml:space="preserve">Sparren Höhe</t>
  </si>
  <si>
    <t xml:space="preserve">Sparrenabstand</t>
  </si>
  <si>
    <t xml:space="preserve">Achsabstand; Stegpl. max. 600, Glas max. 500</t>
  </si>
  <si>
    <t xml:space="preserve">Überstand vorne (Traufe)</t>
  </si>
  <si>
    <t xml:space="preserve">Überstand seitlich</t>
  </si>
  <si>
    <t xml:space="preserve">5  |  Aufmaß &amp; Rundung</t>
  </si>
  <si>
    <t xml:space="preserve">Aufmaß Verschnitt</t>
  </si>
  <si>
    <t xml:space="preserve">Faktor: 1.10 = 10%</t>
  </si>
  <si>
    <t xml:space="preserve">Rohmaß-Raster</t>
  </si>
  <si>
    <t xml:space="preserve">Aufrundung auf dieses Vielfaches</t>
  </si>
  <si>
    <t xml:space="preserve">Berechnete Größen  (nicht editieren)</t>
  </si>
  <si>
    <t xml:space="preserve">Dachhöhe wandseitig</t>
  </si>
  <si>
    <t xml:space="preserve">Pfostenhöhe + Neigungszuwachs</t>
  </si>
  <si>
    <t xml:space="preserve">Sparrenlänge (Schräglänge)</t>
  </si>
  <si>
    <t xml:space="preserve">Nettolänge je Sparren</t>
  </si>
  <si>
    <t xml:space="preserve">Sparrenanzahl</t>
  </si>
  <si>
    <t xml:space="preserve">Rohmaß Pfosten</t>
  </si>
  <si>
    <t xml:space="preserve">inkl. Aufmaß</t>
  </si>
  <si>
    <t xml:space="preserve">Rohmaß Sparren</t>
  </si>
  <si>
    <t xml:space="preserve">Rohmaß Wandpfette</t>
  </si>
  <si>
    <t xml:space="preserve">Rohmaß Längsträger</t>
  </si>
  <si>
    <t xml:space="preserve">First- und Traufpfette</t>
  </si>
  <si>
    <t xml:space="preserve">Dübelanzahl Wandpfette</t>
  </si>
  <si>
    <t xml:space="preserve">alle 500 mm ein Dübel</t>
  </si>
  <si>
    <t xml:space="preserve">  Editierbar (Eingabe)</t>
  </si>
  <si>
    <t xml:space="preserve">  Berechnet (nicht editieren)</t>
  </si>
  <si>
    <t xml:space="preserve">HOLZAUSZUG  –  PARAMETRISCHES VORDACH</t>
  </si>
  <si>
    <t xml:space="preserve">Pfostenquerschnitt</t>
  </si>
  <si>
    <t xml:space="preserve">Sparrenquerschnitt</t>
  </si>
  <si>
    <t xml:space="preserve">Dachmaterial</t>
  </si>
  <si>
    <t xml:space="preserve">Stegplatten PC 16 mm</t>
  </si>
  <si>
    <t xml:space="preserve">Aufmaß</t>
  </si>
  <si>
    <t xml:space="preserve">10 %  – Rohmaße auf 50 mm aufgerundet</t>
  </si>
  <si>
    <t xml:space="preserve">Pos.</t>
  </si>
  <si>
    <t xml:space="preserve">Bauteil</t>
  </si>
  <si>
    <t xml:space="preserve">Querschnitt
(B×H mm)</t>
  </si>
  <si>
    <t xml:space="preserve">Nettol.
(mm)</t>
  </si>
  <si>
    <t xml:space="preserve">Anz.</t>
  </si>
  <si>
    <t xml:space="preserve">Rohmaß
(mm)</t>
  </si>
  <si>
    <t xml:space="preserve">Gesamtl.
(mm)</t>
  </si>
  <si>
    <t xml:space="preserve">Vol.
(cm³)</t>
  </si>
  <si>
    <t xml:space="preserve">Bemerkung</t>
  </si>
  <si>
    <t xml:space="preserve">1  |  Pfosten (Frontstützen)</t>
  </si>
  <si>
    <t xml:space="preserve">1.1</t>
  </si>
  <si>
    <t xml:space="preserve">Pfosten</t>
  </si>
  <si>
    <t xml:space="preserve">KVH Si C24, kesseldruckimprägniert</t>
  </si>
  <si>
    <t xml:space="preserve">1.2</t>
  </si>
  <si>
    <t xml:space="preserve">Ankerplatte Fuß (150×150×10 mm)</t>
  </si>
  <si>
    <t xml:space="preserve">150×150</t>
  </si>
  <si>
    <t xml:space="preserve">—</t>
  </si>
  <si>
    <t xml:space="preserve">Stahl S235, feuerverzinkt</t>
  </si>
  <si>
    <t xml:space="preserve">1.3</t>
  </si>
  <si>
    <t xml:space="preserve">Kopfplatte (150×150×10 mm)</t>
  </si>
  <si>
    <t xml:space="preserve">Summe  Pos. 1</t>
  </si>
  <si>
    <t xml:space="preserve">2  |  Wandhalterung / Wandpfette</t>
  </si>
  <si>
    <t xml:space="preserve">2.1</t>
  </si>
  <si>
    <t xml:space="preserve">Wandpfette</t>
  </si>
  <si>
    <t xml:space="preserve">KVH Si C24, druckimprägniert; Wandtoleranz 5 mm</t>
  </si>
  <si>
    <t xml:space="preserve">2.2</t>
  </si>
  <si>
    <t xml:space="preserve">Dübel Ø16 L=130 mm</t>
  </si>
  <si>
    <t xml:space="preserve">Chem. Dübel HIT-RE 500, alle 500 mm</t>
  </si>
  <si>
    <t xml:space="preserve">Summe  Pos. 2</t>
  </si>
  <si>
    <t xml:space="preserve">3  |  Dachsparren</t>
  </si>
  <si>
    <t xml:space="preserve">3.1</t>
  </si>
  <si>
    <t xml:space="preserve">Dachsparren (geneigt)</t>
  </si>
  <si>
    <t xml:space="preserve">KVH Si C24; 7° Neigung; Achsabstand 500 mm</t>
  </si>
  <si>
    <t xml:space="preserve">Summe  Pos. 3</t>
  </si>
  <si>
    <t xml:space="preserve">4  |  Längsträger (First- und Traufpfette)</t>
  </si>
  <si>
    <t xml:space="preserve">4.1</t>
  </si>
  <si>
    <t xml:space="preserve">Firstpfette (wandseitig)</t>
  </si>
  <si>
    <t xml:space="preserve">KVH Si C24; Auflager auf Wandpfette</t>
  </si>
  <si>
    <t xml:space="preserve">4.2</t>
  </si>
  <si>
    <t xml:space="preserve">Traufpfette (vorne)</t>
  </si>
  <si>
    <t xml:space="preserve">KVH Si C24; Auflager auf Pfostenkopfplatten</t>
  </si>
  <si>
    <t xml:space="preserve">Summe  Pos. 4</t>
  </si>
  <si>
    <t xml:space="preserve">GESAMT-HOLZVOLUMEN</t>
  </si>
  <si>
    <t xml:space="preserve">Hinweise:</t>
  </si>
  <si>
    <t xml:space="preserve">• KVH Si = Konstruktionsvollholz Sortierklasse Si (sichtbar), C24 nach EN 338.</t>
  </si>
  <si>
    <t xml:space="preserve">• Rohmaße = Nettolänge × 1,10 Aufmaß, aufgerundet auf 50 mm.</t>
  </si>
  <si>
    <t xml:space="preserve">• Stahlteile (Pos. 1.2, 1.3) und Dübel (Pos. 2.2) sind im Holzvolumen NICHT enthalten.</t>
  </si>
  <si>
    <t xml:space="preserve">• Statik und Verbindungsmittel durch Fachplaner prüfen lassen.</t>
  </si>
  <si>
    <t xml:space="preserve">• Bei Parameteränderung im SCAD-Skript diesen Auszug neu erstellen!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</si>
</sst>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##"/>
    <numFmt numFmtId="166" formatCode="#,##0.0"/>
    <numFmt numFmtId="167" formatCode="#,##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1B474D"/>
      <name val="Calibri"/>
      <family val="0"/>
      <charset val="1"/>
    </font>
    <font>
      <i val="true"/>
      <sz val="9"/>
      <color rgb="FF7A7974"/>
      <name val="Calibri"/>
      <family val="0"/>
      <charset val="1"/>
    </font>
    <font>
      <b val="true"/>
      <sz val="10"/>
      <color rgb="FF1B474D"/>
      <name val="Calibri"/>
      <family val="0"/>
      <charset val="1"/>
    </font>
    <font>
      <sz val="10"/>
      <name val="Calibri"/>
      <family val="0"/>
      <charset val="1"/>
    </font>
    <font>
      <b val="true"/>
      <sz val="10"/>
      <color rgb="FF7B5800"/>
      <name val="Calibri"/>
      <family val="0"/>
      <charset val="1"/>
    </font>
    <font>
      <sz val="9"/>
      <color rgb="FF7A7974"/>
      <name val="Calibri"/>
      <family val="0"/>
      <charset val="1"/>
    </font>
    <font>
      <sz val="10"/>
      <color rgb="FF1B474D"/>
      <name val="Calibri"/>
      <family val="0"/>
      <charset val="1"/>
    </font>
    <font>
      <sz val="9"/>
      <color rgb="FF28251D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9"/>
      <color rgb="FF7A7974"/>
      <name val="Calibri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BCE2E7"/>
        <bgColor rgb="FFD6EEF1"/>
      </patternFill>
    </fill>
    <fill>
      <patternFill patternType="solid">
        <fgColor rgb="FFFFFDE7"/>
        <bgColor rgb="FFFFFFFF"/>
      </patternFill>
    </fill>
    <fill>
      <patternFill patternType="solid">
        <fgColor rgb="FFFFF9C4"/>
        <bgColor rgb="FFFFFDE7"/>
      </patternFill>
    </fill>
    <fill>
      <patternFill patternType="solid">
        <fgColor rgb="FFF2F8F9"/>
        <bgColor rgb="FFFFFFFF"/>
      </patternFill>
    </fill>
    <fill>
      <patternFill patternType="solid">
        <fgColor rgb="FFD6EEF1"/>
        <bgColor rgb="FFBCE2E7"/>
      </patternFill>
    </fill>
    <fill>
      <patternFill patternType="solid">
        <fgColor rgb="FF1B474D"/>
        <bgColor rgb="FF28251D"/>
      </patternFill>
    </fill>
    <fill>
      <patternFill patternType="solid">
        <fgColor rgb="FFFFFFFF"/>
        <bgColor rgb="FFFFFDE7"/>
      </patternFill>
    </fill>
    <fill>
      <patternFill patternType="solid">
        <fgColor rgb="FF20808D"/>
        <bgColor rgb="FF008080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D4D1CA"/>
      </left>
      <right/>
      <top style="thin">
        <color rgb="FFD4D1CA"/>
      </top>
      <bottom style="thin">
        <color rgb="FFD4D1CA"/>
      </bottom>
      <diagonal/>
    </border>
    <border diagonalUp="false" diagonalDown="false">
      <left style="thin">
        <color rgb="FFD4D1CA"/>
      </left>
      <right style="thin">
        <color rgb="FFD4D1CA"/>
      </right>
      <top/>
      <bottom style="thin">
        <color rgb="FFD4D1CA"/>
      </bottom>
      <diagonal/>
    </border>
    <border diagonalUp="false" diagonalDown="false">
      <left style="thin">
        <color rgb="FFD4D1CA"/>
      </left>
      <right/>
      <top/>
      <bottom style="thin">
        <color rgb="FFD4D1CA"/>
      </bottom>
      <diagonal/>
    </border>
    <border diagonalUp="false" diagonalDown="false">
      <left style="thin">
        <color rgb="FFD4D1CA"/>
      </left>
      <right style="thin">
        <color rgb="FFD4D1CA"/>
      </right>
      <top style="thin">
        <color rgb="FFD4D1CA"/>
      </top>
      <bottom style="medium">
        <color rgb="FF1B474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3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8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9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7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8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8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8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5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9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2" fillId="9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2" fillId="9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9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8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5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7" borderId="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3" fillId="7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3" fillId="7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7" borderId="4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B5800"/>
      <rgbColor rgb="FF800080"/>
      <rgbColor rgb="FF20808D"/>
      <rgbColor rgb="FFD4D1CA"/>
      <rgbColor rgb="FF7A7974"/>
      <rgbColor rgb="FF9999FF"/>
      <rgbColor rgb="FF993366"/>
      <rgbColor rgb="FFFFF9C4"/>
      <rgbColor rgb="FFD6EEF1"/>
      <rgbColor rgb="FF660066"/>
      <rgbColor rgb="FFFF8080"/>
      <rgbColor rgb="FF0066CC"/>
      <rgbColor rgb="FFBCE2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8F9"/>
      <rgbColor rgb="FFCCFFCC"/>
      <rgbColor rgb="FFFFFDE7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B474D"/>
      <rgbColor rgb="FF339966"/>
      <rgbColor rgb="FF003300"/>
      <rgbColor rgb="FF333300"/>
      <rgbColor rgb="FF993300"/>
      <rgbColor rgb="FF993366"/>
      <rgbColor rgb="FF333399"/>
      <rgbColor rgb="FF28251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E4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4"/>
    <col collapsed="false" customWidth="true" hidden="false" outlineLevel="0" max="3" min="3" style="0" width="16"/>
    <col collapsed="false" customWidth="true" hidden="false" outlineLevel="0" max="4" min="4" style="0" width="10"/>
    <col collapsed="false" customWidth="true" hidden="false" outlineLevel="0" max="5" min="5" style="0" width="32"/>
  </cols>
  <sheetData>
    <row r="2" customFormat="false" ht="27.75" hidden="false" customHeight="true" outlineLevel="0" collapsed="false">
      <c r="B2" s="1" t="s">
        <v>0</v>
      </c>
      <c r="C2" s="1"/>
      <c r="D2" s="1"/>
      <c r="E2" s="1"/>
    </row>
    <row r="3" customFormat="false" ht="13.5" hidden="false" customHeight="true" outlineLevel="0" collapsed="false">
      <c r="B3" s="2" t="s">
        <v>1</v>
      </c>
      <c r="C3" s="2"/>
      <c r="D3" s="2"/>
      <c r="E3" s="2"/>
    </row>
    <row r="5" customFormat="false" ht="18" hidden="false" customHeight="true" outlineLevel="0" collapsed="false">
      <c r="B5" s="3" t="s">
        <v>2</v>
      </c>
      <c r="C5" s="3"/>
      <c r="D5" s="3"/>
      <c r="E5" s="3"/>
    </row>
    <row r="6" customFormat="false" ht="15.75" hidden="false" customHeight="true" outlineLevel="0" collapsed="false">
      <c r="B6" s="4" t="s">
        <v>3</v>
      </c>
      <c r="C6" s="5" t="n">
        <v>3000</v>
      </c>
      <c r="D6" s="6" t="s">
        <v>4</v>
      </c>
      <c r="E6" s="7" t="s">
        <v>5</v>
      </c>
    </row>
    <row r="7" customFormat="false" ht="15.75" hidden="false" customHeight="true" outlineLevel="0" collapsed="false">
      <c r="B7" s="8" t="s">
        <v>6</v>
      </c>
      <c r="C7" s="9" t="n">
        <v>1500</v>
      </c>
      <c r="D7" s="10" t="s">
        <v>4</v>
      </c>
      <c r="E7" s="11" t="s">
        <v>7</v>
      </c>
    </row>
    <row r="8" customFormat="false" ht="15.75" hidden="false" customHeight="true" outlineLevel="0" collapsed="false">
      <c r="B8" s="4" t="s">
        <v>8</v>
      </c>
      <c r="C8" s="5" t="n">
        <v>7</v>
      </c>
      <c r="D8" s="6" t="s">
        <v>9</v>
      </c>
      <c r="E8" s="7" t="s">
        <v>10</v>
      </c>
    </row>
    <row r="9" customFormat="false" ht="7.5" hidden="false" customHeight="true" outlineLevel="0" collapsed="false"/>
    <row r="10" customFormat="false" ht="18" hidden="false" customHeight="true" outlineLevel="0" collapsed="false">
      <c r="B10" s="3" t="s">
        <v>11</v>
      </c>
      <c r="C10" s="3"/>
      <c r="D10" s="3"/>
      <c r="E10" s="3"/>
    </row>
    <row r="11" customFormat="false" ht="15.75" hidden="false" customHeight="true" outlineLevel="0" collapsed="false">
      <c r="B11" s="4" t="s">
        <v>12</v>
      </c>
      <c r="C11" s="5" t="n">
        <v>100</v>
      </c>
      <c r="D11" s="6" t="s">
        <v>4</v>
      </c>
      <c r="E11" s="7" t="s">
        <v>13</v>
      </c>
    </row>
    <row r="12" customFormat="false" ht="15.75" hidden="false" customHeight="true" outlineLevel="0" collapsed="false">
      <c r="B12" s="8" t="s">
        <v>14</v>
      </c>
      <c r="C12" s="9" t="n">
        <v>2400</v>
      </c>
      <c r="D12" s="10" t="s">
        <v>4</v>
      </c>
      <c r="E12" s="11" t="s">
        <v>15</v>
      </c>
    </row>
    <row r="13" customFormat="false" ht="15.75" hidden="false" customHeight="true" outlineLevel="0" collapsed="false">
      <c r="B13" s="4" t="s">
        <v>16</v>
      </c>
      <c r="C13" s="5" t="n">
        <v>2</v>
      </c>
      <c r="D13" s="6" t="s">
        <v>17</v>
      </c>
      <c r="E13" s="7" t="s">
        <v>18</v>
      </c>
    </row>
    <row r="14" customFormat="false" ht="7.5" hidden="false" customHeight="true" outlineLevel="0" collapsed="false"/>
    <row r="15" customFormat="false" ht="18" hidden="false" customHeight="true" outlineLevel="0" collapsed="false">
      <c r="B15" s="3" t="s">
        <v>19</v>
      </c>
      <c r="C15" s="3"/>
      <c r="D15" s="3"/>
      <c r="E15" s="3"/>
    </row>
    <row r="16" customFormat="false" ht="15.75" hidden="false" customHeight="true" outlineLevel="0" collapsed="false">
      <c r="B16" s="4" t="s">
        <v>20</v>
      </c>
      <c r="C16" s="5" t="n">
        <v>120</v>
      </c>
      <c r="D16" s="6" t="s">
        <v>4</v>
      </c>
      <c r="E16" s="7" t="s">
        <v>21</v>
      </c>
    </row>
    <row r="17" customFormat="false" ht="15.75" hidden="false" customHeight="true" outlineLevel="0" collapsed="false">
      <c r="B17" s="8" t="s">
        <v>22</v>
      </c>
      <c r="C17" s="9" t="n">
        <v>180</v>
      </c>
      <c r="D17" s="10" t="s">
        <v>4</v>
      </c>
      <c r="E17" s="11"/>
    </row>
    <row r="18" customFormat="false" ht="15.75" hidden="false" customHeight="true" outlineLevel="0" collapsed="false">
      <c r="B18" s="4" t="s">
        <v>23</v>
      </c>
      <c r="C18" s="5" t="n">
        <v>5</v>
      </c>
      <c r="D18" s="6" t="s">
        <v>4</v>
      </c>
      <c r="E18" s="7" t="s">
        <v>24</v>
      </c>
    </row>
    <row r="19" customFormat="false" ht="15.75" hidden="false" customHeight="true" outlineLevel="0" collapsed="false">
      <c r="B19" s="8" t="s">
        <v>25</v>
      </c>
      <c r="C19" s="9" t="n">
        <v>0</v>
      </c>
      <c r="D19" s="10" t="s">
        <v>4</v>
      </c>
      <c r="E19" s="11" t="s">
        <v>26</v>
      </c>
    </row>
    <row r="20" customFormat="false" ht="7.5" hidden="false" customHeight="true" outlineLevel="0" collapsed="false"/>
    <row r="21" customFormat="false" ht="18" hidden="false" customHeight="true" outlineLevel="0" collapsed="false">
      <c r="B21" s="3" t="s">
        <v>27</v>
      </c>
      <c r="C21" s="3"/>
      <c r="D21" s="3"/>
      <c r="E21" s="3"/>
    </row>
    <row r="22" customFormat="false" ht="15.75" hidden="false" customHeight="true" outlineLevel="0" collapsed="false">
      <c r="B22" s="4" t="s">
        <v>28</v>
      </c>
      <c r="C22" s="5" t="n">
        <v>80</v>
      </c>
      <c r="D22" s="6" t="s">
        <v>4</v>
      </c>
      <c r="E22" s="7"/>
    </row>
    <row r="23" customFormat="false" ht="15.75" hidden="false" customHeight="true" outlineLevel="0" collapsed="false">
      <c r="B23" s="8" t="s">
        <v>29</v>
      </c>
      <c r="C23" s="9" t="n">
        <v>120</v>
      </c>
      <c r="D23" s="10" t="s">
        <v>4</v>
      </c>
      <c r="E23" s="11"/>
    </row>
    <row r="24" customFormat="false" ht="15.75" hidden="false" customHeight="true" outlineLevel="0" collapsed="false">
      <c r="B24" s="4" t="s">
        <v>30</v>
      </c>
      <c r="C24" s="5" t="n">
        <v>500</v>
      </c>
      <c r="D24" s="6" t="s">
        <v>4</v>
      </c>
      <c r="E24" s="7" t="s">
        <v>31</v>
      </c>
    </row>
    <row r="25" customFormat="false" ht="15.75" hidden="false" customHeight="true" outlineLevel="0" collapsed="false">
      <c r="B25" s="8" t="s">
        <v>32</v>
      </c>
      <c r="C25" s="9" t="n">
        <v>100</v>
      </c>
      <c r="D25" s="10" t="s">
        <v>4</v>
      </c>
      <c r="E25" s="11"/>
    </row>
    <row r="26" customFormat="false" ht="15.75" hidden="false" customHeight="true" outlineLevel="0" collapsed="false">
      <c r="B26" s="4" t="s">
        <v>33</v>
      </c>
      <c r="C26" s="5" t="n">
        <v>50</v>
      </c>
      <c r="D26" s="6" t="s">
        <v>4</v>
      </c>
      <c r="E26" s="7"/>
    </row>
    <row r="27" customFormat="false" ht="7.5" hidden="false" customHeight="true" outlineLevel="0" collapsed="false"/>
    <row r="28" customFormat="false" ht="18" hidden="false" customHeight="true" outlineLevel="0" collapsed="false">
      <c r="B28" s="3" t="s">
        <v>34</v>
      </c>
      <c r="C28" s="3"/>
      <c r="D28" s="3"/>
      <c r="E28" s="3"/>
    </row>
    <row r="29" customFormat="false" ht="15.75" hidden="false" customHeight="true" outlineLevel="0" collapsed="false">
      <c r="B29" s="4" t="s">
        <v>35</v>
      </c>
      <c r="C29" s="5" t="n">
        <v>1.1</v>
      </c>
      <c r="D29" s="6"/>
      <c r="E29" s="7" t="s">
        <v>36</v>
      </c>
    </row>
    <row r="30" customFormat="false" ht="15.75" hidden="false" customHeight="true" outlineLevel="0" collapsed="false">
      <c r="B30" s="8" t="s">
        <v>37</v>
      </c>
      <c r="C30" s="9" t="n">
        <v>50</v>
      </c>
      <c r="D30" s="10" t="s">
        <v>4</v>
      </c>
      <c r="E30" s="11" t="s">
        <v>38</v>
      </c>
    </row>
    <row r="31" customFormat="false" ht="7.5" hidden="false" customHeight="true" outlineLevel="0" collapsed="false"/>
    <row r="32" customFormat="false" ht="18" hidden="false" customHeight="true" outlineLevel="0" collapsed="false">
      <c r="B32" s="3" t="s">
        <v>39</v>
      </c>
      <c r="C32" s="3"/>
      <c r="D32" s="3"/>
      <c r="E32" s="3"/>
    </row>
    <row r="33" customFormat="false" ht="15.75" hidden="false" customHeight="true" outlineLevel="0" collapsed="false">
      <c r="B33" s="12" t="s">
        <v>40</v>
      </c>
      <c r="C33" s="13" t="n">
        <f aca="false">Parameter!C12+TAN(RADIANS(Parameter!C8))*Parameter!C7</f>
        <v>2584.17684135436</v>
      </c>
      <c r="D33" s="14" t="s">
        <v>4</v>
      </c>
      <c r="E33" s="15" t="s">
        <v>41</v>
      </c>
    </row>
    <row r="34" customFormat="false" ht="15.75" hidden="false" customHeight="true" outlineLevel="0" collapsed="false">
      <c r="B34" s="16" t="s">
        <v>42</v>
      </c>
      <c r="C34" s="17" t="n">
        <f aca="false">Parameter!C7/COS(RADIANS(Parameter!C8))+Parameter!C25</f>
        <v>1611.26473818827</v>
      </c>
      <c r="D34" s="18" t="s">
        <v>4</v>
      </c>
      <c r="E34" s="19" t="s">
        <v>43</v>
      </c>
    </row>
    <row r="35" customFormat="false" ht="15.75" hidden="false" customHeight="true" outlineLevel="0" collapsed="false">
      <c r="B35" s="12" t="s">
        <v>44</v>
      </c>
      <c r="C35" s="13" t="n">
        <f aca="false">FLOOR((Parameter!C6+2*Parameter!C26)/Parameter!C24,1)+1</f>
        <v>7</v>
      </c>
      <c r="D35" s="14" t="s">
        <v>17</v>
      </c>
      <c r="E35" s="15"/>
    </row>
    <row r="36" customFormat="false" ht="15.75" hidden="false" customHeight="true" outlineLevel="0" collapsed="false">
      <c r="B36" s="16" t="s">
        <v>45</v>
      </c>
      <c r="C36" s="17" t="n">
        <f aca="false">CEILING(Parameter!C12*Parameter!C29/Parameter!C30,1)*Parameter!C30</f>
        <v>2650</v>
      </c>
      <c r="D36" s="18" t="s">
        <v>4</v>
      </c>
      <c r="E36" s="19" t="s">
        <v>46</v>
      </c>
    </row>
    <row r="37" customFormat="false" ht="15.75" hidden="false" customHeight="true" outlineLevel="0" collapsed="false">
      <c r="B37" s="12" t="s">
        <v>47</v>
      </c>
      <c r="C37" s="13" t="n">
        <f aca="false">CEILING(Parameter!C34*Parameter!C29/Parameter!C30,1)*Parameter!C30</f>
        <v>1800</v>
      </c>
      <c r="D37" s="14" t="s">
        <v>4</v>
      </c>
      <c r="E37" s="15"/>
    </row>
    <row r="38" customFormat="false" ht="15.75" hidden="false" customHeight="true" outlineLevel="0" collapsed="false">
      <c r="B38" s="16" t="s">
        <v>48</v>
      </c>
      <c r="C38" s="17" t="n">
        <f aca="false">CEILING(Parameter!C6*Parameter!C29/Parameter!C30,1)*Parameter!C30</f>
        <v>3300</v>
      </c>
      <c r="D38" s="18" t="s">
        <v>4</v>
      </c>
      <c r="E38" s="19" t="s">
        <v>46</v>
      </c>
    </row>
    <row r="39" customFormat="false" ht="15.75" hidden="false" customHeight="true" outlineLevel="0" collapsed="false">
      <c r="B39" s="12" t="s">
        <v>49</v>
      </c>
      <c r="C39" s="13" t="n">
        <f aca="false">CEILING(Parameter!C6*Parameter!C29/Parameter!C30,1)*Parameter!C30</f>
        <v>3300</v>
      </c>
      <c r="D39" s="14" t="s">
        <v>4</v>
      </c>
      <c r="E39" s="15" t="s">
        <v>50</v>
      </c>
    </row>
    <row r="40" customFormat="false" ht="15.75" hidden="false" customHeight="true" outlineLevel="0" collapsed="false">
      <c r="B40" s="16" t="s">
        <v>51</v>
      </c>
      <c r="C40" s="17" t="n">
        <f aca="false">ROUND(Parameter!C6/500,0)+1</f>
        <v>7</v>
      </c>
      <c r="D40" s="18" t="s">
        <v>17</v>
      </c>
      <c r="E40" s="19" t="s">
        <v>52</v>
      </c>
    </row>
    <row r="41" customFormat="false" ht="9.75" hidden="false" customHeight="true" outlineLevel="0" collapsed="false"/>
    <row r="42" customFormat="false" ht="15" hidden="false" customHeight="false" outlineLevel="0" collapsed="false">
      <c r="B42" s="20" t="s">
        <v>53</v>
      </c>
      <c r="C42" s="20"/>
    </row>
    <row r="43" customFormat="false" ht="15" hidden="false" customHeight="false" outlineLevel="0" collapsed="false">
      <c r="B43" s="21" t="s">
        <v>54</v>
      </c>
      <c r="C43" s="21"/>
    </row>
  </sheetData>
  <mergeCells count="10">
    <mergeCell ref="B2:E2"/>
    <mergeCell ref="B3:E3"/>
    <mergeCell ref="B5:E5"/>
    <mergeCell ref="B10:E10"/>
    <mergeCell ref="B15:E15"/>
    <mergeCell ref="B21:E21"/>
    <mergeCell ref="B28:E28"/>
    <mergeCell ref="B32:E32"/>
    <mergeCell ref="B42:C42"/>
    <mergeCell ref="B43:C4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J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15" topLeftCell="B16" activePane="bottomRight" state="frozen"/>
      <selection pane="topLeft" activeCell="A1" activeCellId="0" sqref="A1"/>
      <selection pane="topRight" activeCell="B1" activeCellId="0" sqref="B1"/>
      <selection pane="bottomLeft" activeCell="A16" activeCellId="0" sqref="A16"/>
      <selection pane="bottomRigh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22" width="3"/>
    <col collapsed="false" customWidth="true" hidden="false" outlineLevel="0" max="2" min="2" style="22" width="5"/>
    <col collapsed="false" customWidth="true" hidden="false" outlineLevel="0" max="3" min="3" style="22" width="26"/>
    <col collapsed="false" customWidth="true" hidden="false" outlineLevel="0" max="4" min="4" style="22" width="16"/>
    <col collapsed="false" customWidth="true" hidden="false" outlineLevel="0" max="5" min="5" style="22" width="13"/>
    <col collapsed="false" customWidth="true" hidden="false" outlineLevel="0" max="6" min="6" style="22" width="9"/>
    <col collapsed="false" customWidth="true" hidden="false" outlineLevel="0" max="7" min="7" style="22" width="14"/>
    <col collapsed="false" customWidth="true" hidden="false" outlineLevel="0" max="8" min="8" style="22" width="16"/>
    <col collapsed="false" customWidth="true" hidden="false" outlineLevel="0" max="9" min="9" style="22" width="14"/>
    <col collapsed="false" customWidth="true" hidden="false" outlineLevel="0" max="10" min="10" style="22" width="34"/>
  </cols>
  <sheetData>
    <row r="1" customFormat="false" ht="15" hidden="false" customHeight="false" outlineLevel="0" collapsed="false"/>
    <row r="2" customFormat="false" ht="27.75" hidden="false" customHeight="true" outlineLevel="0" collapsed="false">
      <c r="B2" s="1" t="s">
        <v>55</v>
      </c>
      <c r="C2" s="1"/>
      <c r="D2" s="1"/>
      <c r="E2" s="1"/>
      <c r="F2" s="1"/>
      <c r="G2" s="1"/>
      <c r="H2" s="1"/>
      <c r="I2" s="1"/>
      <c r="J2" s="1"/>
    </row>
    <row r="3" customFormat="false" ht="6" hidden="false" customHeight="true" outlineLevel="0" collapsed="false"/>
    <row r="4" customFormat="false" ht="15" hidden="false" customHeight="true" outlineLevel="0" collapsed="false">
      <c r="B4" s="23" t="s">
        <v>3</v>
      </c>
      <c r="C4" s="24" t="str">
        <f aca="false">Parameter!C6&amp;" mm"</f>
        <v>3000 mm</v>
      </c>
      <c r="D4" s="24"/>
      <c r="E4" s="24"/>
      <c r="F4" s="24"/>
      <c r="G4" s="24"/>
      <c r="H4" s="24"/>
      <c r="I4" s="24"/>
      <c r="J4" s="24"/>
    </row>
    <row r="5" customFormat="false" ht="15" hidden="false" customHeight="true" outlineLevel="0" collapsed="false">
      <c r="B5" s="23" t="s">
        <v>6</v>
      </c>
      <c r="C5" s="24" t="str">
        <f aca="false">Parameter!C7&amp;" mm"</f>
        <v>1500 mm</v>
      </c>
      <c r="D5" s="24"/>
      <c r="E5" s="24"/>
      <c r="F5" s="24"/>
      <c r="G5" s="24"/>
      <c r="H5" s="24"/>
      <c r="I5" s="24"/>
      <c r="J5" s="24"/>
    </row>
    <row r="6" customFormat="false" ht="15" hidden="false" customHeight="true" outlineLevel="0" collapsed="false">
      <c r="B6" s="23" t="s">
        <v>8</v>
      </c>
      <c r="C6" s="24" t="str">
        <f aca="false">Parameter!C8&amp;"°"</f>
        <v>7°</v>
      </c>
      <c r="D6" s="24"/>
      <c r="E6" s="24"/>
      <c r="F6" s="24"/>
      <c r="G6" s="24"/>
      <c r="H6" s="24"/>
      <c r="I6" s="24"/>
      <c r="J6" s="24"/>
    </row>
    <row r="7" customFormat="false" ht="15" hidden="false" customHeight="true" outlineLevel="0" collapsed="false">
      <c r="B7" s="23" t="s">
        <v>56</v>
      </c>
      <c r="C7" s="24" t="str">
        <f aca="false">Parameter!C11&amp;"×"&amp;Parameter!C11&amp;" mm"</f>
        <v>100×100 mm</v>
      </c>
      <c r="D7" s="24"/>
      <c r="E7" s="24"/>
      <c r="F7" s="24"/>
      <c r="G7" s="24"/>
      <c r="H7" s="24"/>
      <c r="I7" s="24"/>
      <c r="J7" s="24"/>
    </row>
    <row r="8" customFormat="false" ht="15" hidden="false" customHeight="true" outlineLevel="0" collapsed="false">
      <c r="B8" s="23" t="s">
        <v>16</v>
      </c>
      <c r="C8" s="24" t="str">
        <f aca="false">Parameter!C13&amp;" Stk."</f>
        <v>2 Stk.</v>
      </c>
      <c r="D8" s="24"/>
      <c r="E8" s="24"/>
      <c r="F8" s="24"/>
      <c r="G8" s="24"/>
      <c r="H8" s="24"/>
      <c r="I8" s="24"/>
      <c r="J8" s="24"/>
    </row>
    <row r="9" customFormat="false" ht="15" hidden="false" customHeight="true" outlineLevel="0" collapsed="false">
      <c r="B9" s="23" t="s">
        <v>57</v>
      </c>
      <c r="C9" s="24" t="str">
        <f aca="false">Parameter!C22&amp;"×"&amp;Parameter!C23&amp;" mm"</f>
        <v>80×120 mm</v>
      </c>
      <c r="D9" s="24"/>
      <c r="E9" s="24"/>
      <c r="F9" s="24"/>
      <c r="G9" s="24"/>
      <c r="H9" s="24"/>
      <c r="I9" s="24"/>
      <c r="J9" s="24"/>
    </row>
    <row r="10" customFormat="false" ht="15" hidden="false" customHeight="true" outlineLevel="0" collapsed="false">
      <c r="B10" s="23" t="s">
        <v>44</v>
      </c>
      <c r="C10" s="24" t="str">
        <f aca="false">Parameter!C35&amp;" Stk."</f>
        <v>7 Stk.</v>
      </c>
      <c r="D10" s="24"/>
      <c r="E10" s="24"/>
      <c r="F10" s="24"/>
      <c r="G10" s="24"/>
      <c r="H10" s="24"/>
      <c r="I10" s="24"/>
      <c r="J10" s="24"/>
    </row>
    <row r="11" customFormat="false" ht="15" hidden="false" customHeight="true" outlineLevel="0" collapsed="false">
      <c r="B11" s="23" t="s">
        <v>30</v>
      </c>
      <c r="C11" s="24" t="str">
        <f aca="false">Parameter!C24&amp;" mm"</f>
        <v>500 mm</v>
      </c>
      <c r="D11" s="24"/>
      <c r="E11" s="24"/>
      <c r="F11" s="24"/>
      <c r="G11" s="24"/>
      <c r="H11" s="24"/>
      <c r="I11" s="24"/>
      <c r="J11" s="24"/>
    </row>
    <row r="12" customFormat="false" ht="15" hidden="false" customHeight="true" outlineLevel="0" collapsed="false">
      <c r="B12" s="23" t="s">
        <v>58</v>
      </c>
      <c r="C12" s="24" t="s">
        <v>59</v>
      </c>
      <c r="D12" s="24"/>
      <c r="E12" s="24"/>
      <c r="F12" s="24"/>
      <c r="G12" s="24"/>
      <c r="H12" s="24"/>
      <c r="I12" s="24"/>
      <c r="J12" s="24"/>
    </row>
    <row r="13" customFormat="false" ht="15" hidden="false" customHeight="true" outlineLevel="0" collapsed="false">
      <c r="B13" s="23" t="s">
        <v>60</v>
      </c>
      <c r="C13" s="24" t="s">
        <v>61</v>
      </c>
      <c r="D13" s="24"/>
      <c r="E13" s="24"/>
      <c r="F13" s="24"/>
      <c r="G13" s="24"/>
      <c r="H13" s="24"/>
      <c r="I13" s="24"/>
      <c r="J13" s="24"/>
    </row>
    <row r="14" customFormat="false" ht="9.75" hidden="false" customHeight="true" outlineLevel="0" collapsed="false"/>
    <row r="15" customFormat="false" ht="33.75" hidden="false" customHeight="true" outlineLevel="0" collapsed="false">
      <c r="B15" s="25" t="s">
        <v>62</v>
      </c>
      <c r="C15" s="25" t="s">
        <v>63</v>
      </c>
      <c r="D15" s="25" t="s">
        <v>64</v>
      </c>
      <c r="E15" s="25" t="s">
        <v>65</v>
      </c>
      <c r="F15" s="25" t="s">
        <v>66</v>
      </c>
      <c r="G15" s="25" t="s">
        <v>67</v>
      </c>
      <c r="H15" s="25" t="s">
        <v>68</v>
      </c>
      <c r="I15" s="25" t="s">
        <v>69</v>
      </c>
      <c r="J15" s="25" t="s">
        <v>70</v>
      </c>
    </row>
    <row r="16" customFormat="false" ht="18" hidden="false" customHeight="true" outlineLevel="0" collapsed="false">
      <c r="B16" s="3" t="s">
        <v>71</v>
      </c>
      <c r="C16" s="3"/>
      <c r="D16" s="3"/>
      <c r="E16" s="3"/>
      <c r="F16" s="3"/>
      <c r="G16" s="3"/>
      <c r="H16" s="3"/>
      <c r="I16" s="3"/>
      <c r="J16" s="3"/>
    </row>
    <row r="17" customFormat="false" ht="15" hidden="false" customHeight="true" outlineLevel="0" collapsed="false">
      <c r="B17" s="26" t="s">
        <v>72</v>
      </c>
      <c r="C17" s="27" t="s">
        <v>73</v>
      </c>
      <c r="D17" s="26" t="str">
        <f aca="false">Parameter!C11&amp;"×"&amp;Parameter!C11</f>
        <v>100×100</v>
      </c>
      <c r="E17" s="28" t="n">
        <f aca="false">Parameter!C12</f>
        <v>2400</v>
      </c>
      <c r="F17" s="29" t="n">
        <f aca="false">Parameter!C13</f>
        <v>2</v>
      </c>
      <c r="G17" s="28" t="n">
        <f aca="false">Parameter!C36</f>
        <v>2650</v>
      </c>
      <c r="H17" s="28" t="n">
        <f aca="false">G17*F17</f>
        <v>5300</v>
      </c>
      <c r="I17" s="30" t="n">
        <f aca="false">(Parameter!C11/10)*(Parameter!C11/10)*(Parameter!C36*Parameter!C13/10)</f>
        <v>53000</v>
      </c>
      <c r="J17" s="27" t="s">
        <v>74</v>
      </c>
    </row>
    <row r="18" customFormat="false" ht="15" hidden="false" customHeight="true" outlineLevel="0" collapsed="false">
      <c r="B18" s="31" t="s">
        <v>75</v>
      </c>
      <c r="C18" s="32" t="s">
        <v>76</v>
      </c>
      <c r="D18" s="31" t="s">
        <v>77</v>
      </c>
      <c r="E18" s="33" t="n">
        <v>10</v>
      </c>
      <c r="F18" s="31" t="n">
        <f aca="false">Parameter!C13*4</f>
        <v>8</v>
      </c>
      <c r="G18" s="33" t="n">
        <v>10</v>
      </c>
      <c r="H18" s="33" t="n">
        <f aca="false">G18*F18</f>
        <v>80</v>
      </c>
      <c r="I18" s="31" t="s">
        <v>78</v>
      </c>
      <c r="J18" s="32" t="s">
        <v>79</v>
      </c>
    </row>
    <row r="19" customFormat="false" ht="15" hidden="false" customHeight="true" outlineLevel="0" collapsed="false">
      <c r="B19" s="26" t="s">
        <v>80</v>
      </c>
      <c r="C19" s="27" t="s">
        <v>81</v>
      </c>
      <c r="D19" s="26" t="s">
        <v>77</v>
      </c>
      <c r="E19" s="28" t="n">
        <v>10</v>
      </c>
      <c r="F19" s="29" t="n">
        <f aca="false">Parameter!C13</f>
        <v>2</v>
      </c>
      <c r="G19" s="28" t="n">
        <v>10</v>
      </c>
      <c r="H19" s="28" t="n">
        <f aca="false">G19*F19</f>
        <v>20</v>
      </c>
      <c r="I19" s="26" t="s">
        <v>78</v>
      </c>
      <c r="J19" s="27" t="s">
        <v>79</v>
      </c>
    </row>
    <row r="20" customFormat="false" ht="18" hidden="false" customHeight="true" outlineLevel="0" collapsed="false">
      <c r="B20" s="34" t="s">
        <v>82</v>
      </c>
      <c r="C20" s="34"/>
      <c r="D20" s="34"/>
      <c r="E20" s="34"/>
      <c r="F20" s="34"/>
      <c r="G20" s="34"/>
      <c r="H20" s="35" t="n">
        <f aca="false">SUM(H17:H19)</f>
        <v>5400</v>
      </c>
      <c r="I20" s="36" t="n">
        <f aca="false">SUMIF(I17:I19,"&lt;&gt;—",I17:I19)</f>
        <v>53000</v>
      </c>
      <c r="J20" s="37"/>
    </row>
    <row r="21" customFormat="false" ht="7.5" hidden="false" customHeight="true" outlineLevel="0" collapsed="false"/>
    <row r="22" customFormat="false" ht="18" hidden="false" customHeight="true" outlineLevel="0" collapsed="false">
      <c r="B22" s="3" t="s">
        <v>83</v>
      </c>
      <c r="C22" s="3"/>
      <c r="D22" s="3"/>
      <c r="E22" s="3"/>
      <c r="F22" s="3"/>
      <c r="G22" s="3"/>
      <c r="H22" s="3"/>
      <c r="I22" s="3"/>
      <c r="J22" s="3"/>
    </row>
    <row r="23" customFormat="false" ht="15" hidden="false" customHeight="true" outlineLevel="0" collapsed="false">
      <c r="B23" s="26" t="s">
        <v>84</v>
      </c>
      <c r="C23" s="27" t="s">
        <v>85</v>
      </c>
      <c r="D23" s="26" t="str">
        <f aca="false">Parameter!C16&amp;"×"&amp;Parameter!C17</f>
        <v>120×180</v>
      </c>
      <c r="E23" s="28" t="n">
        <f aca="false">Parameter!C6</f>
        <v>3000</v>
      </c>
      <c r="F23" s="26" t="n">
        <v>1</v>
      </c>
      <c r="G23" s="28" t="n">
        <f aca="false">Parameter!C38</f>
        <v>3300</v>
      </c>
      <c r="H23" s="28" t="n">
        <f aca="false">G23*F23</f>
        <v>3300</v>
      </c>
      <c r="I23" s="30" t="n">
        <f aca="false">(Parameter!C16/10)*(Parameter!C17/10)*(Parameter!C38*1/10)</f>
        <v>71280</v>
      </c>
      <c r="J23" s="27" t="s">
        <v>86</v>
      </c>
    </row>
    <row r="24" customFormat="false" ht="15" hidden="false" customHeight="true" outlineLevel="0" collapsed="false">
      <c r="B24" s="31" t="s">
        <v>87</v>
      </c>
      <c r="C24" s="32" t="s">
        <v>88</v>
      </c>
      <c r="D24" s="31" t="s">
        <v>78</v>
      </c>
      <c r="E24" s="33" t="n">
        <v>130</v>
      </c>
      <c r="F24" s="38" t="n">
        <f aca="false">Parameter!C40</f>
        <v>7</v>
      </c>
      <c r="G24" s="33" t="n">
        <v>130</v>
      </c>
      <c r="H24" s="33" t="n">
        <f aca="false">G24*F24</f>
        <v>910</v>
      </c>
      <c r="I24" s="31" t="s">
        <v>78</v>
      </c>
      <c r="J24" s="32" t="s">
        <v>89</v>
      </c>
    </row>
    <row r="25" customFormat="false" ht="18" hidden="false" customHeight="true" outlineLevel="0" collapsed="false">
      <c r="B25" s="34" t="s">
        <v>90</v>
      </c>
      <c r="C25" s="34"/>
      <c r="D25" s="34"/>
      <c r="E25" s="34"/>
      <c r="F25" s="34"/>
      <c r="G25" s="34"/>
      <c r="H25" s="35" t="n">
        <f aca="false">SUM(H23:H24)</f>
        <v>4210</v>
      </c>
      <c r="I25" s="36" t="n">
        <f aca="false">SUMIF(I23:I24,"&lt;&gt;—",I23:I24)</f>
        <v>71280</v>
      </c>
      <c r="J25" s="37"/>
    </row>
    <row r="26" customFormat="false" ht="7.5" hidden="false" customHeight="true" outlineLevel="0" collapsed="false"/>
    <row r="27" customFormat="false" ht="18" hidden="false" customHeight="true" outlineLevel="0" collapsed="false">
      <c r="B27" s="3" t="s">
        <v>91</v>
      </c>
      <c r="C27" s="3"/>
      <c r="D27" s="3"/>
      <c r="E27" s="3"/>
      <c r="F27" s="3"/>
      <c r="G27" s="3"/>
      <c r="H27" s="3"/>
      <c r="I27" s="3"/>
      <c r="J27" s="3"/>
    </row>
    <row r="28" customFormat="false" ht="15" hidden="false" customHeight="true" outlineLevel="0" collapsed="false">
      <c r="B28" s="26" t="s">
        <v>92</v>
      </c>
      <c r="C28" s="27" t="s">
        <v>93</v>
      </c>
      <c r="D28" s="26" t="str">
        <f aca="false">Parameter!C22&amp;"×"&amp;Parameter!C23</f>
        <v>80×120</v>
      </c>
      <c r="E28" s="28" t="n">
        <f aca="false">ROUND(Parameter!C34,0)</f>
        <v>1611</v>
      </c>
      <c r="F28" s="39" t="n">
        <f aca="false">Parameter!C35</f>
        <v>7</v>
      </c>
      <c r="G28" s="28" t="n">
        <f aca="false">Parameter!C37</f>
        <v>1800</v>
      </c>
      <c r="H28" s="28" t="n">
        <f aca="false">G28*F28</f>
        <v>12600</v>
      </c>
      <c r="I28" s="30" t="n">
        <f aca="false">(Parameter!C22/10)*(Parameter!C23/10)*(Parameter!C37*Parameter!C35/10)</f>
        <v>120960</v>
      </c>
      <c r="J28" s="27" t="s">
        <v>94</v>
      </c>
    </row>
    <row r="29" customFormat="false" ht="18" hidden="false" customHeight="true" outlineLevel="0" collapsed="false">
      <c r="B29" s="34" t="s">
        <v>95</v>
      </c>
      <c r="C29" s="34"/>
      <c r="D29" s="34"/>
      <c r="E29" s="34"/>
      <c r="F29" s="34"/>
      <c r="G29" s="34"/>
      <c r="H29" s="35" t="n">
        <f aca="false">SUM(H28)</f>
        <v>12600</v>
      </c>
      <c r="I29" s="36" t="n">
        <f aca="false">SUMIF(I28,"&lt;&gt;—",I28)</f>
        <v>120960</v>
      </c>
      <c r="J29" s="37"/>
    </row>
    <row r="30" customFormat="false" ht="7.5" hidden="false" customHeight="true" outlineLevel="0" collapsed="false"/>
    <row r="31" customFormat="false" ht="18" hidden="false" customHeight="true" outlineLevel="0" collapsed="false">
      <c r="B31" s="3" t="s">
        <v>96</v>
      </c>
      <c r="C31" s="3"/>
      <c r="D31" s="3"/>
      <c r="E31" s="3"/>
      <c r="F31" s="3"/>
      <c r="G31" s="3"/>
      <c r="H31" s="3"/>
      <c r="I31" s="3"/>
      <c r="J31" s="3"/>
    </row>
    <row r="32" customFormat="false" ht="15" hidden="false" customHeight="true" outlineLevel="0" collapsed="false">
      <c r="B32" s="26" t="s">
        <v>97</v>
      </c>
      <c r="C32" s="27" t="s">
        <v>98</v>
      </c>
      <c r="D32" s="26" t="str">
        <f aca="false">Parameter!C22&amp;"×"&amp;Parameter!C23</f>
        <v>80×120</v>
      </c>
      <c r="E32" s="28" t="n">
        <f aca="false">Parameter!C6</f>
        <v>3000</v>
      </c>
      <c r="F32" s="26" t="n">
        <v>1</v>
      </c>
      <c r="G32" s="28" t="n">
        <f aca="false">Parameter!C39</f>
        <v>3300</v>
      </c>
      <c r="H32" s="28" t="n">
        <f aca="false">G32*F32</f>
        <v>3300</v>
      </c>
      <c r="I32" s="30" t="n">
        <f aca="false">(Parameter!C22/10)*(Parameter!C23/10)*(Parameter!C39*1/10)</f>
        <v>31680</v>
      </c>
      <c r="J32" s="27" t="s">
        <v>99</v>
      </c>
    </row>
    <row r="33" customFormat="false" ht="15" hidden="false" customHeight="true" outlineLevel="0" collapsed="false">
      <c r="B33" s="31" t="s">
        <v>100</v>
      </c>
      <c r="C33" s="32" t="s">
        <v>101</v>
      </c>
      <c r="D33" s="31" t="str">
        <f aca="false">Parameter!C22&amp;"×"&amp;Parameter!C23</f>
        <v>80×120</v>
      </c>
      <c r="E33" s="33" t="n">
        <f aca="false">Parameter!C6</f>
        <v>3000</v>
      </c>
      <c r="F33" s="31" t="n">
        <v>1</v>
      </c>
      <c r="G33" s="33" t="n">
        <f aca="false">Parameter!C39</f>
        <v>3300</v>
      </c>
      <c r="H33" s="33" t="n">
        <f aca="false">G33*F33</f>
        <v>3300</v>
      </c>
      <c r="I33" s="40" t="n">
        <f aca="false">(Parameter!C22/10)*(Parameter!C23/10)*(Parameter!C39*1/10)</f>
        <v>31680</v>
      </c>
      <c r="J33" s="32" t="s">
        <v>102</v>
      </c>
    </row>
    <row r="34" customFormat="false" ht="18" hidden="false" customHeight="true" outlineLevel="0" collapsed="false">
      <c r="B34" s="34" t="s">
        <v>103</v>
      </c>
      <c r="C34" s="34"/>
      <c r="D34" s="34"/>
      <c r="E34" s="34"/>
      <c r="F34" s="34"/>
      <c r="G34" s="34"/>
      <c r="H34" s="35" t="n">
        <f aca="false">SUM(H32:H33)</f>
        <v>6600</v>
      </c>
      <c r="I34" s="36" t="n">
        <f aca="false">SUMIF(I32:I33,"&lt;&gt;—",I32:I33)</f>
        <v>63360</v>
      </c>
      <c r="J34" s="37"/>
    </row>
    <row r="35" customFormat="false" ht="12" hidden="false" customHeight="true" outlineLevel="0" collapsed="false"/>
    <row r="36" customFormat="false" ht="21.75" hidden="false" customHeight="true" outlineLevel="0" collapsed="false">
      <c r="B36" s="41" t="s">
        <v>104</v>
      </c>
      <c r="C36" s="41"/>
      <c r="D36" s="41"/>
      <c r="E36" s="41"/>
      <c r="F36" s="41"/>
      <c r="G36" s="41"/>
      <c r="H36" s="42" t="n">
        <f aca="false">SUM(H17:H33)</f>
        <v>51020</v>
      </c>
      <c r="I36" s="43" t="n">
        <f aca="false">SUMIF(I17:I33,"&lt;&gt;—",I17:I33)</f>
        <v>553840</v>
      </c>
      <c r="J36" s="44"/>
    </row>
    <row r="37" customFormat="false" ht="15" hidden="false" customHeight="false" outlineLevel="0" collapsed="false"/>
    <row r="38" customFormat="false" ht="15" hidden="false" customHeight="true" outlineLevel="0" collapsed="false">
      <c r="B38" s="45" t="s">
        <v>105</v>
      </c>
      <c r="C38" s="45"/>
      <c r="D38" s="45"/>
      <c r="E38" s="45"/>
      <c r="F38" s="45"/>
      <c r="G38" s="45"/>
      <c r="H38" s="45"/>
      <c r="I38" s="45"/>
      <c r="J38" s="45"/>
    </row>
    <row r="39" customFormat="false" ht="15" hidden="false" customHeight="true" outlineLevel="0" collapsed="false">
      <c r="B39" s="46" t="s">
        <v>106</v>
      </c>
      <c r="C39" s="46"/>
      <c r="D39" s="46"/>
      <c r="E39" s="46"/>
      <c r="F39" s="46"/>
      <c r="G39" s="46"/>
      <c r="H39" s="46"/>
      <c r="I39" s="46"/>
      <c r="J39" s="46"/>
    </row>
    <row r="40" customFormat="false" ht="15" hidden="false" customHeight="true" outlineLevel="0" collapsed="false">
      <c r="B40" s="46" t="s">
        <v>107</v>
      </c>
      <c r="C40" s="46"/>
      <c r="D40" s="46"/>
      <c r="E40" s="46"/>
      <c r="F40" s="46"/>
      <c r="G40" s="46"/>
      <c r="H40" s="46"/>
      <c r="I40" s="46"/>
      <c r="J40" s="46"/>
    </row>
    <row r="41" customFormat="false" ht="15" hidden="false" customHeight="true" outlineLevel="0" collapsed="false">
      <c r="B41" s="46" t="s">
        <v>108</v>
      </c>
      <c r="C41" s="46"/>
      <c r="D41" s="46"/>
      <c r="E41" s="46"/>
      <c r="F41" s="46"/>
      <c r="G41" s="46"/>
      <c r="H41" s="46"/>
      <c r="I41" s="46"/>
      <c r="J41" s="46"/>
    </row>
    <row r="42" customFormat="false" ht="15" hidden="false" customHeight="true" outlineLevel="0" collapsed="false">
      <c r="B42" s="46" t="s">
        <v>109</v>
      </c>
      <c r="C42" s="46"/>
      <c r="D42" s="46"/>
      <c r="E42" s="46"/>
      <c r="F42" s="46"/>
      <c r="G42" s="46"/>
      <c r="H42" s="46"/>
      <c r="I42" s="46"/>
      <c r="J42" s="46"/>
    </row>
    <row r="43" customFormat="false" ht="15" hidden="false" customHeight="true" outlineLevel="0" collapsed="false">
      <c r="B43" s="46" t="s">
        <v>110</v>
      </c>
      <c r="C43" s="46"/>
      <c r="D43" s="46"/>
      <c r="E43" s="46"/>
      <c r="F43" s="46"/>
      <c r="G43" s="46"/>
      <c r="H43" s="46"/>
      <c r="I43" s="46"/>
      <c r="J43" s="46"/>
    </row>
  </sheetData>
  <mergeCells count="26">
    <mergeCell ref="B2:J2"/>
    <mergeCell ref="C4:J4"/>
    <mergeCell ref="C5:J5"/>
    <mergeCell ref="C6:J6"/>
    <mergeCell ref="C7:J7"/>
    <mergeCell ref="C8:J8"/>
    <mergeCell ref="C9:J9"/>
    <mergeCell ref="C10:J10"/>
    <mergeCell ref="C11:J11"/>
    <mergeCell ref="C12:J12"/>
    <mergeCell ref="C13:J13"/>
    <mergeCell ref="B16:J16"/>
    <mergeCell ref="B20:G20"/>
    <mergeCell ref="B22:J22"/>
    <mergeCell ref="B25:G25"/>
    <mergeCell ref="B27:J27"/>
    <mergeCell ref="B29:G29"/>
    <mergeCell ref="B31:J31"/>
    <mergeCell ref="B34:G34"/>
    <mergeCell ref="B36:G36"/>
    <mergeCell ref="B38:J38"/>
    <mergeCell ref="B39:J39"/>
    <mergeCell ref="B40:J40"/>
    <mergeCell ref="B41:J41"/>
    <mergeCell ref="B42:J42"/>
    <mergeCell ref="B43:J43"/>
  </mergeCells>
  <printOptions headings="false" gridLines="false" gridLinesSet="true" horizontalCentered="false" verticalCentered="false"/>
  <pageMargins left="0.5" right="0.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LibreOffice/25.2.3.2$Linux_X86_64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2026-05-16T13:24:07Z</dcterms:created>
  <dc:creator>openpyxl</dc:creator>
  <dc:description/>
  <dc:language>en-US</dc:language>
  <cp:lastModifiedBy/>
  <dcterms:modified xsi:type="dcterms:W3CDTF">2026-05-16T13:31:08Z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